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0" windowWidth="14325" windowHeight="873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<sst xmlns="http://schemas.openxmlformats.org/spreadsheetml/2006/main" count="90" uniqueCount="59">
  <si>
    <t>фитотерапия</t>
  </si>
  <si>
    <t>ароматерапия</t>
  </si>
  <si>
    <t>прием минер.воды</t>
  </si>
  <si>
    <t>тренаж.зал</t>
  </si>
  <si>
    <t>подъемник</t>
  </si>
  <si>
    <t>бильярд</t>
  </si>
  <si>
    <t>стоянка</t>
  </si>
  <si>
    <t>1 сутки на одного</t>
  </si>
  <si>
    <t>2 сутки на двоих</t>
  </si>
  <si>
    <t>Со скидкой 50%</t>
  </si>
  <si>
    <t>Сырьевой набор</t>
  </si>
  <si>
    <t>Платные услуги</t>
  </si>
  <si>
    <t>10% группону</t>
  </si>
  <si>
    <t>на 2 дня</t>
  </si>
  <si>
    <t>Сумма услуг</t>
  </si>
  <si>
    <t>Всего стоимость</t>
  </si>
  <si>
    <t>Доход предприятия</t>
  </si>
  <si>
    <t>Прибыль</t>
  </si>
  <si>
    <t>3 суток на двоих</t>
  </si>
  <si>
    <t>на 3 дня</t>
  </si>
  <si>
    <t>Стоимость услуг, руб.</t>
  </si>
  <si>
    <t>Стоимость за 2 сутки на одного чел., руб.</t>
  </si>
  <si>
    <t>Наименование услуг</t>
  </si>
  <si>
    <t>Кол.проц.   на 1 чел. на 2 дня</t>
  </si>
  <si>
    <t>Главный бухгалтер</t>
  </si>
  <si>
    <t>Заведующий планово-экономическим отделом</t>
  </si>
  <si>
    <t xml:space="preserve">Прием лечащего врача </t>
  </si>
  <si>
    <t>Кол.проц.   на 1 чел. на 3 дня</t>
  </si>
  <si>
    <t>Стоимость за 3 суток на одного чел., руб.</t>
  </si>
  <si>
    <t>Заведующий отделом маркетинга</t>
  </si>
  <si>
    <t xml:space="preserve">        Г.З.Хайритдинова</t>
  </si>
  <si>
    <t xml:space="preserve">       Л.Д.Аюпова</t>
  </si>
  <si>
    <t xml:space="preserve">       Л.Р.Файзуллина</t>
  </si>
  <si>
    <t>Стоимость за 2 сутки на 2 чел., руб.</t>
  </si>
  <si>
    <t>Стоимость за 3 суток на 2 чел., руб.</t>
  </si>
  <si>
    <t xml:space="preserve">лечебная физкультура в зале </t>
  </si>
  <si>
    <t>скандинавская ходьба</t>
  </si>
  <si>
    <t>рост</t>
  </si>
  <si>
    <t>Расчет  по предоставлению санаторно-курортных услуг                                                    по групону с 09 января 2015 года</t>
  </si>
  <si>
    <t>Стоимость питания(580+420)</t>
  </si>
  <si>
    <t>УТВЕРЖДАЮ:
Директор 
ГУП  санаторий «Янган-Тау» РБ
 _________Э.В. Кульмухаметов
«____»_____________ 2015 г.</t>
  </si>
  <si>
    <t>Средняя стоимость</t>
  </si>
  <si>
    <t>Стоимость прож (1100)</t>
  </si>
  <si>
    <t>Ингаляция травами</t>
  </si>
  <si>
    <t>Стоимость услуг,              руб.</t>
  </si>
  <si>
    <t>Стоимость            за 5 дней              на 1 чел.,              руб.</t>
  </si>
  <si>
    <t xml:space="preserve">Питание </t>
  </si>
  <si>
    <t>Прием врача-терапевта</t>
  </si>
  <si>
    <t>Прием минеральной воды "Кургазак"</t>
  </si>
  <si>
    <t>Лечение:</t>
  </si>
  <si>
    <t>Минеральные ароматические ванны</t>
  </si>
  <si>
    <t>Кол.услуг            на 1 чел.           на 5 дней</t>
  </si>
  <si>
    <t xml:space="preserve">            Г.З.Хайритдинова</t>
  </si>
  <si>
    <t xml:space="preserve">  Л.Д.Аюпова</t>
  </si>
  <si>
    <t>Проживание в 2х местных номерах (50%)</t>
  </si>
  <si>
    <t>УТВЕРЖДАЮ:
Директор 
ГУП  санаторий «Янган-Тау» РБ
 _______________А.Р. Акбашев
«______»_____________ 2017 г.</t>
  </si>
  <si>
    <t xml:space="preserve">Цены путевок                                                                                                                                 в Оздоровительном комплексе                                                                                                   по скидочной акции на 5 дней                                                                                                           с 01 февраля 2017 года                                                                </t>
  </si>
  <si>
    <r>
      <t xml:space="preserve">Примечание: В подарок бесплатно предоставляются : услуги сауны 1 час, игра в бильярд     2 часа, прокат коньков 4 часа, услуги автостоянки 5 суток.                                                   Заезд осуществляется каждый </t>
    </r>
    <r>
      <rPr>
        <b/>
        <i/>
        <sz val="12"/>
        <rFont val="Times New Roman"/>
        <family val="1"/>
      </rPr>
      <t>ежедневно.</t>
    </r>
    <r>
      <rPr>
        <i/>
        <sz val="12"/>
        <rFont val="Times New Roman"/>
        <family val="1"/>
      </rPr>
      <t xml:space="preserve">                                                                   Акция действует в </t>
    </r>
    <r>
      <rPr>
        <b/>
        <i/>
        <sz val="12"/>
        <rFont val="Times New Roman"/>
        <family val="1"/>
      </rPr>
      <t xml:space="preserve">феврале </t>
    </r>
    <r>
      <rPr>
        <b/>
        <i/>
        <sz val="12"/>
        <rFont val="Times New Roman"/>
        <family val="1"/>
      </rPr>
      <t>- марте 2017 года.</t>
    </r>
  </si>
  <si>
    <t xml:space="preserve">Цена 1/к/дня 1 674 рублей.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</si>
</sst>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zoomScalePageLayoutView="0" workbookViewId="0" topLeftCell="A26">
      <selection activeCell="B3" sqref="B3:H49"/>
    </sheetView>
  </sheetViews>
  <sheetFormatPr defaultColWidth="9.00390625" defaultRowHeight="12.75"/>
  <cols>
    <col min="1" max="1" width="6.75390625" style="0" customWidth="1"/>
    <col min="2" max="2" width="36.625" style="0" customWidth="1"/>
    <col min="3" max="3" width="11.25390625" style="0" customWidth="1"/>
    <col min="4" max="4" width="11.75390625" style="0" customWidth="1"/>
    <col min="5" max="5" width="1.25" style="0" hidden="1" customWidth="1"/>
    <col min="6" max="6" width="13.375" style="0" customWidth="1"/>
    <col min="7" max="7" width="0" style="0" hidden="1" customWidth="1"/>
    <col min="8" max="8" width="12.875" style="0" customWidth="1"/>
    <col min="9" max="9" width="0" style="0" hidden="1" customWidth="1"/>
  </cols>
  <sheetData>
    <row r="1" spans="3:8" ht="90.75" customHeight="1">
      <c r="C1" s="42" t="s">
        <v>40</v>
      </c>
      <c r="D1" s="42"/>
      <c r="E1" s="42"/>
      <c r="F1" s="42"/>
      <c r="G1" s="42"/>
      <c r="H1" s="42"/>
    </row>
    <row r="2" spans="3:6" ht="6.75" customHeight="1">
      <c r="C2" s="20"/>
      <c r="D2" s="20"/>
      <c r="E2" s="20"/>
      <c r="F2" s="20"/>
    </row>
    <row r="3" spans="2:8" ht="40.5" customHeight="1">
      <c r="B3" s="45" t="s">
        <v>38</v>
      </c>
      <c r="C3" s="45"/>
      <c r="D3" s="45"/>
      <c r="E3" s="45"/>
      <c r="F3" s="45"/>
      <c r="G3" s="45"/>
      <c r="H3" s="45"/>
    </row>
    <row r="4" spans="2:8" ht="13.5" customHeight="1">
      <c r="B4" s="44" t="s">
        <v>13</v>
      </c>
      <c r="C4" s="44"/>
      <c r="D4" s="44"/>
      <c r="E4" s="44"/>
      <c r="F4" s="44"/>
      <c r="G4" s="44"/>
      <c r="H4" s="44"/>
    </row>
    <row r="5" spans="2:8" ht="72" customHeight="1">
      <c r="B5" s="4" t="s">
        <v>22</v>
      </c>
      <c r="C5" s="4" t="s">
        <v>23</v>
      </c>
      <c r="D5" s="4" t="s">
        <v>20</v>
      </c>
      <c r="E5" s="4" t="s">
        <v>7</v>
      </c>
      <c r="F5" s="4" t="s">
        <v>21</v>
      </c>
      <c r="G5" s="4" t="s">
        <v>8</v>
      </c>
      <c r="H5" s="4" t="s">
        <v>33</v>
      </c>
    </row>
    <row r="6" spans="2:8" ht="15.75">
      <c r="B6" s="1" t="s">
        <v>26</v>
      </c>
      <c r="C6" s="1">
        <v>1</v>
      </c>
      <c r="D6" s="1">
        <v>200</v>
      </c>
      <c r="E6" s="1">
        <v>110</v>
      </c>
      <c r="F6" s="2">
        <f>C6*D6</f>
        <v>200</v>
      </c>
      <c r="G6" s="2">
        <f>F15*1</f>
        <v>95</v>
      </c>
      <c r="H6" s="2">
        <f>F6*2</f>
        <v>400</v>
      </c>
    </row>
    <row r="7" spans="2:8" ht="15.75">
      <c r="B7" s="1" t="s">
        <v>0</v>
      </c>
      <c r="C7" s="2">
        <v>2</v>
      </c>
      <c r="D7" s="2">
        <v>30</v>
      </c>
      <c r="E7" s="2">
        <f aca="true" t="shared" si="0" ref="E7:E15">C7*D7</f>
        <v>60</v>
      </c>
      <c r="F7" s="2">
        <f aca="true" t="shared" si="1" ref="F7:F14">C7*D7</f>
        <v>60</v>
      </c>
      <c r="G7" s="2">
        <f aca="true" t="shared" si="2" ref="G7:G14">F7*2</f>
        <v>120</v>
      </c>
      <c r="H7" s="2">
        <f aca="true" t="shared" si="3" ref="H7:H15">F7*2</f>
        <v>120</v>
      </c>
    </row>
    <row r="8" spans="2:8" ht="15.75" hidden="1">
      <c r="B8" s="13" t="s">
        <v>1</v>
      </c>
      <c r="C8" s="14">
        <v>0</v>
      </c>
      <c r="D8" s="14">
        <v>105</v>
      </c>
      <c r="E8" s="14">
        <f t="shared" si="0"/>
        <v>0</v>
      </c>
      <c r="F8" s="14">
        <f t="shared" si="1"/>
        <v>0</v>
      </c>
      <c r="G8" s="14">
        <f t="shared" si="2"/>
        <v>0</v>
      </c>
      <c r="H8" s="2">
        <f t="shared" si="3"/>
        <v>0</v>
      </c>
    </row>
    <row r="9" spans="2:8" ht="15.75">
      <c r="B9" s="1" t="s">
        <v>2</v>
      </c>
      <c r="C9" s="2">
        <v>2</v>
      </c>
      <c r="D9" s="2">
        <v>20</v>
      </c>
      <c r="E9" s="2">
        <f t="shared" si="0"/>
        <v>40</v>
      </c>
      <c r="F9" s="2">
        <f t="shared" si="1"/>
        <v>40</v>
      </c>
      <c r="G9" s="2">
        <f t="shared" si="2"/>
        <v>80</v>
      </c>
      <c r="H9" s="2">
        <f t="shared" si="3"/>
        <v>80</v>
      </c>
    </row>
    <row r="10" spans="2:8" ht="15.75" hidden="1">
      <c r="B10" s="1" t="s">
        <v>35</v>
      </c>
      <c r="C10" s="2">
        <v>0</v>
      </c>
      <c r="D10" s="2">
        <v>45</v>
      </c>
      <c r="E10" s="2"/>
      <c r="F10" s="2">
        <f t="shared" si="1"/>
        <v>0</v>
      </c>
      <c r="G10" s="2"/>
      <c r="H10" s="2">
        <f t="shared" si="3"/>
        <v>0</v>
      </c>
    </row>
    <row r="11" spans="2:8" ht="15.75">
      <c r="B11" s="5" t="s">
        <v>3</v>
      </c>
      <c r="C11" s="27">
        <v>1</v>
      </c>
      <c r="D11" s="27">
        <v>140</v>
      </c>
      <c r="E11" s="27">
        <f t="shared" si="0"/>
        <v>140</v>
      </c>
      <c r="F11" s="27">
        <f t="shared" si="1"/>
        <v>140</v>
      </c>
      <c r="G11" s="27">
        <f t="shared" si="2"/>
        <v>280</v>
      </c>
      <c r="H11" s="27">
        <f t="shared" si="3"/>
        <v>280</v>
      </c>
    </row>
    <row r="12" spans="2:8" ht="15.75" hidden="1">
      <c r="B12" s="13" t="s">
        <v>4</v>
      </c>
      <c r="C12" s="14">
        <v>0</v>
      </c>
      <c r="D12" s="14">
        <v>180</v>
      </c>
      <c r="E12" s="14">
        <f t="shared" si="0"/>
        <v>0</v>
      </c>
      <c r="F12" s="14">
        <f t="shared" si="1"/>
        <v>0</v>
      </c>
      <c r="G12" s="14">
        <f t="shared" si="2"/>
        <v>0</v>
      </c>
      <c r="H12" s="14">
        <f t="shared" si="3"/>
        <v>0</v>
      </c>
    </row>
    <row r="13" spans="2:8" ht="15.75">
      <c r="B13" s="5" t="s">
        <v>5</v>
      </c>
      <c r="C13" s="27">
        <v>1</v>
      </c>
      <c r="D13" s="27">
        <v>250</v>
      </c>
      <c r="E13" s="27">
        <f t="shared" si="0"/>
        <v>250</v>
      </c>
      <c r="F13" s="27">
        <f t="shared" si="1"/>
        <v>250</v>
      </c>
      <c r="G13" s="27">
        <f t="shared" si="2"/>
        <v>500</v>
      </c>
      <c r="H13" s="27">
        <f t="shared" si="3"/>
        <v>500</v>
      </c>
    </row>
    <row r="14" spans="2:8" ht="15.75" hidden="1">
      <c r="B14" s="5" t="s">
        <v>36</v>
      </c>
      <c r="C14" s="27">
        <v>0</v>
      </c>
      <c r="D14" s="27">
        <v>100</v>
      </c>
      <c r="E14" s="27">
        <f t="shared" si="0"/>
        <v>0</v>
      </c>
      <c r="F14" s="27">
        <f t="shared" si="1"/>
        <v>0</v>
      </c>
      <c r="G14" s="27">
        <f t="shared" si="2"/>
        <v>0</v>
      </c>
      <c r="H14" s="27">
        <f t="shared" si="3"/>
        <v>0</v>
      </c>
    </row>
    <row r="15" spans="2:8" ht="15.75">
      <c r="B15" s="1" t="s">
        <v>6</v>
      </c>
      <c r="C15" s="2">
        <v>2</v>
      </c>
      <c r="D15" s="24">
        <v>47.5</v>
      </c>
      <c r="E15" s="2">
        <f t="shared" si="0"/>
        <v>95</v>
      </c>
      <c r="F15" s="2">
        <f>C15*D15</f>
        <v>95</v>
      </c>
      <c r="G15" s="2" t="e">
        <f>#REF!*2</f>
        <v>#REF!</v>
      </c>
      <c r="H15" s="2">
        <f t="shared" si="3"/>
        <v>190</v>
      </c>
    </row>
    <row r="16" spans="2:8" ht="15.75">
      <c r="B16" s="8" t="s">
        <v>14</v>
      </c>
      <c r="C16" s="2"/>
      <c r="D16" s="2"/>
      <c r="E16" s="3">
        <f>SUM(E6:E15)</f>
        <v>695</v>
      </c>
      <c r="F16" s="3">
        <f>SUM(F6:F15)</f>
        <v>785</v>
      </c>
      <c r="G16" s="3" t="e">
        <f>G6+G7+#REF!+G8+G9+G11+G12+G13+G15</f>
        <v>#REF!</v>
      </c>
      <c r="H16" s="3">
        <f>SUM(H6:H15)</f>
        <v>1570</v>
      </c>
    </row>
    <row r="17" spans="2:8" ht="17.25" customHeight="1">
      <c r="B17" s="5" t="s">
        <v>42</v>
      </c>
      <c r="C17" s="2"/>
      <c r="D17" s="2"/>
      <c r="E17" s="2">
        <f>1265+1000</f>
        <v>2265</v>
      </c>
      <c r="F17" s="2">
        <f>1100*2</f>
        <v>2200</v>
      </c>
      <c r="G17" s="2">
        <f>E17*4</f>
        <v>9060</v>
      </c>
      <c r="H17" s="2">
        <f>F17*2</f>
        <v>4400</v>
      </c>
    </row>
    <row r="18" spans="2:8" ht="17.25" customHeight="1">
      <c r="B18" s="5" t="s">
        <v>39</v>
      </c>
      <c r="C18" s="2"/>
      <c r="D18" s="2"/>
      <c r="E18" s="2"/>
      <c r="F18" s="2">
        <f>1000*2</f>
        <v>2000</v>
      </c>
      <c r="G18" s="2">
        <f>1000*2</f>
        <v>2000</v>
      </c>
      <c r="H18" s="2">
        <f>F18*2</f>
        <v>4000</v>
      </c>
    </row>
    <row r="19" spans="2:9" ht="15.75">
      <c r="B19" s="9" t="s">
        <v>15</v>
      </c>
      <c r="C19" s="2"/>
      <c r="D19" s="2"/>
      <c r="E19" s="3">
        <f>E16+E17</f>
        <v>2960</v>
      </c>
      <c r="F19" s="3">
        <f>F16+F17+F18</f>
        <v>4985</v>
      </c>
      <c r="G19" s="3" t="e">
        <f>G16+G17+G18</f>
        <v>#REF!</v>
      </c>
      <c r="H19" s="3">
        <f>H16+H17+H18</f>
        <v>9970</v>
      </c>
      <c r="I19" t="s">
        <v>37</v>
      </c>
    </row>
    <row r="20" spans="2:9" ht="16.5" customHeight="1">
      <c r="B20" s="10" t="s">
        <v>9</v>
      </c>
      <c r="C20" s="2"/>
      <c r="D20" s="2"/>
      <c r="E20" s="3">
        <f>E19/2</f>
        <v>1480</v>
      </c>
      <c r="F20" s="3">
        <f>F19/2+290*2</f>
        <v>3072.5</v>
      </c>
      <c r="G20" s="3" t="e">
        <f>G19/2+290*2</f>
        <v>#REF!</v>
      </c>
      <c r="H20" s="3">
        <f>F20*2</f>
        <v>6145</v>
      </c>
      <c r="I20" s="26">
        <f>H20-5995</f>
        <v>150</v>
      </c>
    </row>
    <row r="21" spans="2:8" ht="15.75" hidden="1">
      <c r="B21" s="11" t="s">
        <v>12</v>
      </c>
      <c r="C21" s="6"/>
      <c r="D21" s="6"/>
      <c r="E21" s="7">
        <f>E20*0.1</f>
        <v>148</v>
      </c>
      <c r="F21" s="7">
        <f>F20*0.1</f>
        <v>307.25</v>
      </c>
      <c r="G21" s="7" t="e">
        <f>G20*0.1</f>
        <v>#REF!</v>
      </c>
      <c r="H21" s="3">
        <f>H20/2+290*2</f>
        <v>3652.5</v>
      </c>
    </row>
    <row r="22" spans="2:8" ht="15.75" hidden="1">
      <c r="B22" s="11" t="s">
        <v>16</v>
      </c>
      <c r="C22" s="6"/>
      <c r="D22" s="6"/>
      <c r="E22" s="7">
        <f>E20-E21</f>
        <v>1332</v>
      </c>
      <c r="F22" s="7">
        <f>F20-F21</f>
        <v>2765.25</v>
      </c>
      <c r="G22" s="7" t="e">
        <f>G20-G21</f>
        <v>#REF!</v>
      </c>
      <c r="H22" s="3">
        <f>H21/2+290*2</f>
        <v>2406.25</v>
      </c>
    </row>
    <row r="23" spans="2:8" ht="15.75" hidden="1">
      <c r="B23" s="15" t="s">
        <v>10</v>
      </c>
      <c r="C23" s="15"/>
      <c r="D23" s="15"/>
      <c r="E23" s="15">
        <v>510</v>
      </c>
      <c r="F23" s="15">
        <f>510*2</f>
        <v>1020</v>
      </c>
      <c r="G23" s="15">
        <f>380*4</f>
        <v>1520</v>
      </c>
      <c r="H23" s="3">
        <f>H22/2+290*2</f>
        <v>1783.125</v>
      </c>
    </row>
    <row r="24" spans="2:8" ht="15.75" hidden="1">
      <c r="B24" s="15" t="s">
        <v>11</v>
      </c>
      <c r="C24" s="15"/>
      <c r="D24" s="15"/>
      <c r="E24" s="16">
        <f>E12+E7</f>
        <v>60</v>
      </c>
      <c r="F24" s="16">
        <f>F12+F7</f>
        <v>60</v>
      </c>
      <c r="G24" s="16">
        <f>G12+G7</f>
        <v>120</v>
      </c>
      <c r="H24" s="3">
        <f>H23/2+290*2</f>
        <v>1471.5625</v>
      </c>
    </row>
    <row r="25" spans="2:8" ht="15.75" hidden="1">
      <c r="B25" s="28" t="s">
        <v>17</v>
      </c>
      <c r="C25" s="28"/>
      <c r="D25" s="28"/>
      <c r="E25" s="29">
        <f>E22-E23-E24</f>
        <v>762</v>
      </c>
      <c r="F25" s="29">
        <f>F22-F23-F24</f>
        <v>1685.25</v>
      </c>
      <c r="G25" s="29" t="e">
        <f>G22-G23-G24</f>
        <v>#REF!</v>
      </c>
      <c r="H25" s="3">
        <f>H24/2+290*2</f>
        <v>1315.78125</v>
      </c>
    </row>
    <row r="26" spans="2:8" ht="15.75">
      <c r="B26" s="11" t="s">
        <v>41</v>
      </c>
      <c r="C26" s="6"/>
      <c r="D26" s="6"/>
      <c r="E26" s="31"/>
      <c r="F26" s="31"/>
      <c r="G26" s="17"/>
      <c r="H26" s="3">
        <v>5990</v>
      </c>
    </row>
    <row r="27" spans="2:8" ht="33.75" customHeight="1">
      <c r="B27" s="43" t="s">
        <v>19</v>
      </c>
      <c r="C27" s="43"/>
      <c r="D27" s="43"/>
      <c r="E27" s="43"/>
      <c r="F27" s="43"/>
      <c r="G27" s="43"/>
      <c r="H27" s="43"/>
    </row>
    <row r="28" spans="2:8" ht="69" customHeight="1">
      <c r="B28" s="4" t="s">
        <v>22</v>
      </c>
      <c r="C28" s="4" t="s">
        <v>27</v>
      </c>
      <c r="D28" s="4" t="s">
        <v>20</v>
      </c>
      <c r="E28" s="4" t="s">
        <v>7</v>
      </c>
      <c r="F28" s="4" t="s">
        <v>28</v>
      </c>
      <c r="G28" s="4" t="s">
        <v>18</v>
      </c>
      <c r="H28" s="4" t="s">
        <v>34</v>
      </c>
    </row>
    <row r="29" spans="2:8" ht="15.75">
      <c r="B29" s="1" t="s">
        <v>26</v>
      </c>
      <c r="C29" s="1">
        <v>1</v>
      </c>
      <c r="D29" s="1">
        <f aca="true" t="shared" si="4" ref="D29:D36">D6</f>
        <v>200</v>
      </c>
      <c r="E29" s="1">
        <f>C29*D29</f>
        <v>200</v>
      </c>
      <c r="F29" s="1">
        <f>C29*D29</f>
        <v>200</v>
      </c>
      <c r="G29" s="2">
        <f>F29*2</f>
        <v>400</v>
      </c>
      <c r="H29" s="23">
        <f>F29*2</f>
        <v>400</v>
      </c>
    </row>
    <row r="30" spans="2:8" ht="15.75">
      <c r="B30" s="1" t="s">
        <v>0</v>
      </c>
      <c r="C30" s="2">
        <v>6</v>
      </c>
      <c r="D30" s="1">
        <f t="shared" si="4"/>
        <v>30</v>
      </c>
      <c r="E30" s="2">
        <f aca="true" t="shared" si="5" ref="E30:E37">C30*D30</f>
        <v>180</v>
      </c>
      <c r="F30" s="1">
        <f aca="true" t="shared" si="6" ref="F30:F38">C30*D30</f>
        <v>180</v>
      </c>
      <c r="G30" s="2">
        <f aca="true" t="shared" si="7" ref="G30:G37">F30*2</f>
        <v>360</v>
      </c>
      <c r="H30" s="23">
        <f aca="true" t="shared" si="8" ref="H30:H38">F30*2</f>
        <v>360</v>
      </c>
    </row>
    <row r="31" spans="2:8" ht="15.75" hidden="1">
      <c r="B31" s="13" t="s">
        <v>1</v>
      </c>
      <c r="C31" s="14">
        <v>0</v>
      </c>
      <c r="D31" s="13">
        <f t="shared" si="4"/>
        <v>105</v>
      </c>
      <c r="E31" s="14">
        <f t="shared" si="5"/>
        <v>0</v>
      </c>
      <c r="F31" s="1">
        <f t="shared" si="6"/>
        <v>0</v>
      </c>
      <c r="G31" s="14">
        <f t="shared" si="7"/>
        <v>0</v>
      </c>
      <c r="H31" s="23">
        <f t="shared" si="8"/>
        <v>0</v>
      </c>
    </row>
    <row r="32" spans="2:8" ht="15.75">
      <c r="B32" s="1" t="s">
        <v>2</v>
      </c>
      <c r="C32" s="2">
        <v>9</v>
      </c>
      <c r="D32" s="1">
        <f t="shared" si="4"/>
        <v>20</v>
      </c>
      <c r="E32" s="2">
        <f t="shared" si="5"/>
        <v>180</v>
      </c>
      <c r="F32" s="1">
        <f t="shared" si="6"/>
        <v>180</v>
      </c>
      <c r="G32" s="2">
        <f t="shared" si="7"/>
        <v>360</v>
      </c>
      <c r="H32" s="23">
        <f t="shared" si="8"/>
        <v>360</v>
      </c>
    </row>
    <row r="33" spans="2:8" ht="15.75" hidden="1">
      <c r="B33" s="1" t="s">
        <v>35</v>
      </c>
      <c r="C33" s="2">
        <v>0</v>
      </c>
      <c r="D33" s="1">
        <f t="shared" si="4"/>
        <v>45</v>
      </c>
      <c r="E33" s="2"/>
      <c r="F33" s="1">
        <f t="shared" si="6"/>
        <v>0</v>
      </c>
      <c r="G33" s="2"/>
      <c r="H33" s="23">
        <f t="shared" si="8"/>
        <v>0</v>
      </c>
    </row>
    <row r="34" spans="2:8" ht="15.75">
      <c r="B34" s="1" t="s">
        <v>3</v>
      </c>
      <c r="C34" s="2">
        <v>3</v>
      </c>
      <c r="D34" s="1">
        <f t="shared" si="4"/>
        <v>140</v>
      </c>
      <c r="E34" s="2">
        <f t="shared" si="5"/>
        <v>420</v>
      </c>
      <c r="F34" s="1">
        <f t="shared" si="6"/>
        <v>420</v>
      </c>
      <c r="G34" s="2">
        <f t="shared" si="7"/>
        <v>840</v>
      </c>
      <c r="H34" s="23">
        <f t="shared" si="8"/>
        <v>840</v>
      </c>
    </row>
    <row r="35" spans="2:8" ht="15.75" hidden="1">
      <c r="B35" s="13" t="s">
        <v>4</v>
      </c>
      <c r="C35" s="14">
        <v>0</v>
      </c>
      <c r="D35" s="13">
        <f t="shared" si="4"/>
        <v>180</v>
      </c>
      <c r="E35" s="14">
        <f t="shared" si="5"/>
        <v>0</v>
      </c>
      <c r="F35" s="1">
        <f t="shared" si="6"/>
        <v>0</v>
      </c>
      <c r="G35" s="14">
        <f t="shared" si="7"/>
        <v>0</v>
      </c>
      <c r="H35" s="23">
        <f t="shared" si="8"/>
        <v>0</v>
      </c>
    </row>
    <row r="36" spans="2:8" ht="15.75">
      <c r="B36" s="1" t="s">
        <v>5</v>
      </c>
      <c r="C36" s="2">
        <v>2</v>
      </c>
      <c r="D36" s="1">
        <f t="shared" si="4"/>
        <v>250</v>
      </c>
      <c r="E36" s="2">
        <f t="shared" si="5"/>
        <v>500</v>
      </c>
      <c r="F36" s="1">
        <f t="shared" si="6"/>
        <v>500</v>
      </c>
      <c r="G36" s="2">
        <f t="shared" si="7"/>
        <v>1000</v>
      </c>
      <c r="H36" s="23">
        <f t="shared" si="8"/>
        <v>1000</v>
      </c>
    </row>
    <row r="37" spans="2:8" ht="15.75">
      <c r="B37" s="1" t="s">
        <v>36</v>
      </c>
      <c r="C37" s="2">
        <v>3</v>
      </c>
      <c r="D37" s="1">
        <v>100</v>
      </c>
      <c r="E37" s="2">
        <f t="shared" si="5"/>
        <v>300</v>
      </c>
      <c r="F37" s="1">
        <f t="shared" si="6"/>
        <v>300</v>
      </c>
      <c r="G37" s="2">
        <f t="shared" si="7"/>
        <v>600</v>
      </c>
      <c r="H37" s="23">
        <f t="shared" si="8"/>
        <v>600</v>
      </c>
    </row>
    <row r="38" spans="2:8" ht="15.75">
      <c r="B38" s="1" t="s">
        <v>6</v>
      </c>
      <c r="C38" s="2">
        <v>3</v>
      </c>
      <c r="D38" s="25">
        <v>47.5</v>
      </c>
      <c r="E38" s="2"/>
      <c r="F38" s="1">
        <f t="shared" si="6"/>
        <v>142.5</v>
      </c>
      <c r="G38" s="2"/>
      <c r="H38" s="23">
        <f t="shared" si="8"/>
        <v>285</v>
      </c>
    </row>
    <row r="39" spans="2:8" ht="15.75">
      <c r="B39" s="8" t="s">
        <v>14</v>
      </c>
      <c r="C39" s="2"/>
      <c r="D39" s="2"/>
      <c r="E39" s="3">
        <f>SUM(E29:E37)</f>
        <v>1780</v>
      </c>
      <c r="F39" s="3">
        <f>SUM(F29:F38)</f>
        <v>1922.5</v>
      </c>
      <c r="G39" s="3">
        <f>SUM(G29:G37)</f>
        <v>3560</v>
      </c>
      <c r="H39" s="3">
        <f>SUM(H29:H38)</f>
        <v>3845</v>
      </c>
    </row>
    <row r="40" spans="2:8" ht="16.5" customHeight="1">
      <c r="B40" s="5" t="s">
        <v>42</v>
      </c>
      <c r="C40" s="2"/>
      <c r="D40" s="2"/>
      <c r="E40" s="2">
        <f>1265+1000</f>
        <v>2265</v>
      </c>
      <c r="F40" s="2">
        <f>1100*3</f>
        <v>3300</v>
      </c>
      <c r="G40" s="2">
        <f>(1585+1000)*3</f>
        <v>7755</v>
      </c>
      <c r="H40" s="2">
        <f>F40*2</f>
        <v>6600</v>
      </c>
    </row>
    <row r="41" spans="2:8" ht="18.75" customHeight="1">
      <c r="B41" s="5" t="s">
        <v>39</v>
      </c>
      <c r="C41" s="2"/>
      <c r="D41" s="2"/>
      <c r="E41" s="2"/>
      <c r="F41" s="2">
        <f>1000*3</f>
        <v>3000</v>
      </c>
      <c r="G41" s="2"/>
      <c r="H41" s="2">
        <f>F41*2</f>
        <v>6000</v>
      </c>
    </row>
    <row r="42" spans="2:9" ht="15.75">
      <c r="B42" s="9" t="s">
        <v>15</v>
      </c>
      <c r="C42" s="2"/>
      <c r="D42" s="2"/>
      <c r="E42" s="3">
        <f>E39+E40</f>
        <v>4045</v>
      </c>
      <c r="F42" s="3">
        <f>F39+F40+F41</f>
        <v>8222.5</v>
      </c>
      <c r="G42" s="3">
        <f>G39+G40+G41</f>
        <v>11315</v>
      </c>
      <c r="H42" s="3">
        <f>H39+H40+H41</f>
        <v>16445</v>
      </c>
      <c r="I42" t="s">
        <v>37</v>
      </c>
    </row>
    <row r="43" spans="2:9" ht="15.75">
      <c r="B43" s="10" t="s">
        <v>9</v>
      </c>
      <c r="C43" s="2"/>
      <c r="D43" s="2"/>
      <c r="E43" s="3">
        <f>E42/2</f>
        <v>2022.5</v>
      </c>
      <c r="F43" s="3">
        <f>F42/2+290*3</f>
        <v>4981.25</v>
      </c>
      <c r="G43" s="3">
        <f>G42/2+290*3</f>
        <v>6527.5</v>
      </c>
      <c r="H43" s="3">
        <f>F43*2</f>
        <v>9962.5</v>
      </c>
      <c r="I43" s="26">
        <f>H43-9995</f>
        <v>-32.5</v>
      </c>
    </row>
    <row r="44" spans="2:8" ht="15.75" hidden="1">
      <c r="B44" s="11" t="s">
        <v>12</v>
      </c>
      <c r="C44" s="6"/>
      <c r="D44" s="6"/>
      <c r="E44" s="12">
        <f>E43*0.1</f>
        <v>202.25</v>
      </c>
      <c r="F44" s="12">
        <f>F43*0.1</f>
        <v>498.125</v>
      </c>
      <c r="G44" s="12">
        <f>G43*0.1</f>
        <v>652.75</v>
      </c>
      <c r="H44" s="3">
        <f>H43/2+290*3</f>
        <v>5851.25</v>
      </c>
    </row>
    <row r="45" spans="2:8" ht="15.75" hidden="1">
      <c r="B45" s="11" t="s">
        <v>16</v>
      </c>
      <c r="C45" s="6"/>
      <c r="D45" s="6"/>
      <c r="E45" s="7">
        <f>E43-E44</f>
        <v>1820.25</v>
      </c>
      <c r="F45" s="7">
        <f>F43-F44</f>
        <v>4483.125</v>
      </c>
      <c r="G45" s="7">
        <f>G43-G44</f>
        <v>5874.75</v>
      </c>
      <c r="H45" s="3">
        <f>H44/2+290*3</f>
        <v>3795.625</v>
      </c>
    </row>
    <row r="46" spans="2:8" ht="15.75" hidden="1">
      <c r="B46" s="15" t="s">
        <v>10</v>
      </c>
      <c r="C46" s="15"/>
      <c r="D46" s="15"/>
      <c r="E46" s="18">
        <v>510</v>
      </c>
      <c r="F46" s="18">
        <f>510*3</f>
        <v>1530</v>
      </c>
      <c r="G46" s="18">
        <f>E46*8</f>
        <v>4080</v>
      </c>
      <c r="H46" s="3">
        <f>H45/2+290*3</f>
        <v>2767.8125</v>
      </c>
    </row>
    <row r="47" spans="2:8" ht="15.75" hidden="1">
      <c r="B47" s="15" t="s">
        <v>11</v>
      </c>
      <c r="C47" s="15"/>
      <c r="D47" s="15"/>
      <c r="E47" s="19">
        <f>E30+E35</f>
        <v>180</v>
      </c>
      <c r="F47" s="19">
        <f>F30+F35</f>
        <v>180</v>
      </c>
      <c r="G47" s="19">
        <f>G30+G35</f>
        <v>360</v>
      </c>
      <c r="H47" s="3">
        <f>H46/2+290*3</f>
        <v>2253.90625</v>
      </c>
    </row>
    <row r="48" spans="2:8" ht="15.75" hidden="1">
      <c r="B48" s="28" t="s">
        <v>17</v>
      </c>
      <c r="C48" s="28"/>
      <c r="D48" s="28"/>
      <c r="E48" s="29">
        <f>E45-E46-E47</f>
        <v>1130.25</v>
      </c>
      <c r="F48" s="29">
        <f>F45-F46-F47</f>
        <v>2773.125</v>
      </c>
      <c r="G48" s="29">
        <f>G45-G46-G47</f>
        <v>1434.75</v>
      </c>
      <c r="H48" s="3">
        <f>H47/2+290*3</f>
        <v>1996.953125</v>
      </c>
    </row>
    <row r="49" spans="2:8" ht="19.5" customHeight="1">
      <c r="B49" s="11" t="s">
        <v>41</v>
      </c>
      <c r="C49" s="30"/>
      <c r="D49" s="30"/>
      <c r="E49" s="30"/>
      <c r="F49" s="30"/>
      <c r="G49" s="30"/>
      <c r="H49" s="3">
        <v>9990</v>
      </c>
    </row>
    <row r="50" spans="2:8" ht="13.5" customHeight="1">
      <c r="B50" s="21"/>
      <c r="C50" s="32"/>
      <c r="D50" s="32"/>
      <c r="E50" s="32"/>
      <c r="F50" s="32"/>
      <c r="G50" s="32"/>
      <c r="H50" s="33"/>
    </row>
    <row r="51" spans="2:8" ht="15.75">
      <c r="B51" s="21" t="s">
        <v>24</v>
      </c>
      <c r="C51" s="22"/>
      <c r="D51" s="41" t="s">
        <v>31</v>
      </c>
      <c r="E51" s="41"/>
      <c r="F51" s="41"/>
      <c r="G51" s="41"/>
      <c r="H51" s="41"/>
    </row>
    <row r="52" spans="2:8" ht="21.75" customHeight="1">
      <c r="B52" s="22" t="s">
        <v>29</v>
      </c>
      <c r="C52" s="22"/>
      <c r="D52" s="41" t="s">
        <v>32</v>
      </c>
      <c r="E52" s="41"/>
      <c r="F52" s="41"/>
      <c r="G52" s="41"/>
      <c r="H52" s="41"/>
    </row>
    <row r="53" spans="2:8" ht="21" customHeight="1">
      <c r="B53" s="21" t="s">
        <v>25</v>
      </c>
      <c r="C53" s="22"/>
      <c r="D53" s="41" t="s">
        <v>30</v>
      </c>
      <c r="E53" s="41"/>
      <c r="F53" s="41"/>
      <c r="G53" s="41"/>
      <c r="H53" s="41"/>
    </row>
  </sheetData>
  <sheetProtection/>
  <mergeCells count="7">
    <mergeCell ref="D51:H51"/>
    <mergeCell ref="D52:H52"/>
    <mergeCell ref="D53:H53"/>
    <mergeCell ref="C1:H1"/>
    <mergeCell ref="B27:H27"/>
    <mergeCell ref="B4:H4"/>
    <mergeCell ref="B3:H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6"/>
  <sheetViews>
    <sheetView tabSelected="1" zoomScalePageLayoutView="0" workbookViewId="0" topLeftCell="A4">
      <selection activeCell="G4" sqref="G4"/>
    </sheetView>
  </sheetViews>
  <sheetFormatPr defaultColWidth="9.00390625" defaultRowHeight="12.75"/>
  <cols>
    <col min="1" max="1" width="1.875" style="0" customWidth="1"/>
    <col min="2" max="2" width="44.75390625" style="0" customWidth="1"/>
    <col min="3" max="3" width="13.625" style="0" customWidth="1"/>
    <col min="4" max="4" width="13.875" style="0" customWidth="1"/>
    <col min="5" max="5" width="13.375" style="0" customWidth="1"/>
  </cols>
  <sheetData>
    <row r="1" spans="3:5" ht="118.5" customHeight="1">
      <c r="C1" s="47" t="s">
        <v>55</v>
      </c>
      <c r="D1" s="47"/>
      <c r="E1" s="47"/>
    </row>
    <row r="2" spans="2:5" ht="60.75" customHeight="1">
      <c r="B2" s="45" t="s">
        <v>56</v>
      </c>
      <c r="C2" s="45"/>
      <c r="D2" s="45"/>
      <c r="E2" s="45"/>
    </row>
    <row r="3" spans="2:5" ht="21.75" customHeight="1">
      <c r="B3" s="49" t="s">
        <v>58</v>
      </c>
      <c r="C3" s="49"/>
      <c r="D3" s="49"/>
      <c r="E3" s="49"/>
    </row>
    <row r="4" spans="2:5" ht="72" customHeight="1">
      <c r="B4" s="4" t="s">
        <v>22</v>
      </c>
      <c r="C4" s="4" t="s">
        <v>51</v>
      </c>
      <c r="D4" s="4" t="s">
        <v>44</v>
      </c>
      <c r="E4" s="4" t="s">
        <v>45</v>
      </c>
    </row>
    <row r="5" spans="2:5" ht="19.5" customHeight="1">
      <c r="B5" s="34" t="s">
        <v>49</v>
      </c>
      <c r="C5" s="37"/>
      <c r="D5" s="37"/>
      <c r="E5" s="37">
        <f>E6+E7+E8+E9</f>
        <v>1720</v>
      </c>
    </row>
    <row r="6" spans="2:5" ht="19.5" customHeight="1">
      <c r="B6" s="35" t="s">
        <v>47</v>
      </c>
      <c r="C6" s="36">
        <v>1</v>
      </c>
      <c r="D6" s="36">
        <v>300</v>
      </c>
      <c r="E6" s="38">
        <f aca="true" t="shared" si="0" ref="E6:E11">C6*D6</f>
        <v>300</v>
      </c>
    </row>
    <row r="7" spans="2:5" ht="19.5" customHeight="1">
      <c r="B7" s="35" t="s">
        <v>50</v>
      </c>
      <c r="C7" s="36">
        <v>4</v>
      </c>
      <c r="D7" s="36">
        <v>250</v>
      </c>
      <c r="E7" s="38">
        <f t="shared" si="0"/>
        <v>1000</v>
      </c>
    </row>
    <row r="8" spans="2:5" ht="19.5" customHeight="1">
      <c r="B8" s="35" t="s">
        <v>43</v>
      </c>
      <c r="C8" s="36">
        <v>4</v>
      </c>
      <c r="D8" s="36">
        <v>80</v>
      </c>
      <c r="E8" s="38">
        <f t="shared" si="0"/>
        <v>320</v>
      </c>
    </row>
    <row r="9" spans="2:5" ht="19.5" customHeight="1">
      <c r="B9" s="35" t="s">
        <v>48</v>
      </c>
      <c r="C9" s="36">
        <v>5</v>
      </c>
      <c r="D9" s="36">
        <v>20</v>
      </c>
      <c r="E9" s="38">
        <f t="shared" si="0"/>
        <v>100</v>
      </c>
    </row>
    <row r="10" spans="2:5" ht="19.5" customHeight="1">
      <c r="B10" s="34" t="s">
        <v>46</v>
      </c>
      <c r="C10" s="4">
        <v>5</v>
      </c>
      <c r="D10" s="4">
        <v>1000</v>
      </c>
      <c r="E10" s="37">
        <f t="shared" si="0"/>
        <v>5000</v>
      </c>
    </row>
    <row r="11" spans="2:5" ht="19.5" customHeight="1">
      <c r="B11" s="34" t="s">
        <v>54</v>
      </c>
      <c r="C11" s="4">
        <v>5</v>
      </c>
      <c r="D11" s="4">
        <v>330</v>
      </c>
      <c r="E11" s="37">
        <f t="shared" si="0"/>
        <v>1650</v>
      </c>
    </row>
    <row r="12" spans="2:5" ht="19.5" customHeight="1">
      <c r="B12" s="9" t="s">
        <v>15</v>
      </c>
      <c r="C12" s="39"/>
      <c r="D12" s="39"/>
      <c r="E12" s="40">
        <f>E5+E10+E11</f>
        <v>8370</v>
      </c>
    </row>
    <row r="13" spans="2:5" ht="69.75" customHeight="1">
      <c r="B13" s="48" t="s">
        <v>57</v>
      </c>
      <c r="C13" s="48"/>
      <c r="D13" s="48"/>
      <c r="E13" s="48"/>
    </row>
    <row r="14" spans="2:5" ht="53.25" customHeight="1">
      <c r="B14" s="21" t="s">
        <v>24</v>
      </c>
      <c r="C14" s="22"/>
      <c r="D14" s="46" t="s">
        <v>53</v>
      </c>
      <c r="E14" s="46"/>
    </row>
    <row r="15" spans="2:5" ht="21" customHeight="1">
      <c r="B15" s="22" t="s">
        <v>29</v>
      </c>
      <c r="C15" s="22"/>
      <c r="D15" s="46" t="s">
        <v>32</v>
      </c>
      <c r="E15" s="46"/>
    </row>
    <row r="16" spans="2:5" ht="21" customHeight="1">
      <c r="B16" s="21" t="s">
        <v>25</v>
      </c>
      <c r="C16" s="22"/>
      <c r="D16" s="46" t="s">
        <v>52</v>
      </c>
      <c r="E16" s="46"/>
    </row>
  </sheetData>
  <sheetProtection/>
  <mergeCells count="7">
    <mergeCell ref="D16:E16"/>
    <mergeCell ref="C1:E1"/>
    <mergeCell ref="B2:E2"/>
    <mergeCell ref="B3:E3"/>
    <mergeCell ref="D14:E14"/>
    <mergeCell ref="D15:E15"/>
    <mergeCell ref="B13:E1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ХайритдиноваГЗ</dc:creator>
  <cp:keywords/>
  <dc:description/>
  <cp:lastModifiedBy>Гузель Мавлетдинова Жиангалина</cp:lastModifiedBy>
  <cp:lastPrinted>2017-01-11T05:24:11Z</cp:lastPrinted>
  <dcterms:created xsi:type="dcterms:W3CDTF">2013-02-15T04:50:34Z</dcterms:created>
  <dcterms:modified xsi:type="dcterms:W3CDTF">2017-01-30T05:01:49Z</dcterms:modified>
  <cp:category/>
  <cp:version/>
  <cp:contentType/>
  <cp:contentStatus/>
</cp:coreProperties>
</file>